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e.champely\Documents\Jardinage 2024\HSVH\"/>
    </mc:Choice>
  </mc:AlternateContent>
  <xr:revisionPtr revIDLastSave="0" documentId="8_{AF0DD6D5-4974-4329-A963-4B3B9729CFC1}" xr6:coauthVersionLast="36" xr6:coauthVersionMax="36" xr10:uidLastSave="{00000000-0000-0000-0000-000000000000}"/>
  <bookViews>
    <workbookView xWindow="0" yWindow="0" windowWidth="23040" windowHeight="9060" xr2:uid="{2768CFE7-2881-4B65-82B9-DBFE1D2A863E}"/>
  </bookViews>
  <sheets>
    <sheet name="Bilan" sheetId="1" r:id="rId1"/>
    <sheet name="Pf" sheetId="2" r:id="rId2"/>
    <sheet name="Rf" sheetId="4" r:id="rId3"/>
    <sheet name="Ri" sheetId="5" r:id="rId4"/>
    <sheet name="Mr" sheetId="7" r:id="rId5"/>
    <sheet name="Mh" sheetId="8" r:id="rId6"/>
    <sheet name="Fs" sheetId="9" r:id="rId7"/>
    <sheet name="A" sheetId="10" r:id="rId8"/>
    <sheet name="Nirr" sheetId="11" r:id="rId9"/>
    <sheet name="Fns Gs" sheetId="6" r:id="rId10"/>
    <sheet name="L" sheetId="12" r:id="rId11"/>
    <sheet name="X" sheetId="13" r:id="rId12"/>
    <sheet name="Xpro" sheetId="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8" l="1"/>
  <c r="C13" i="8"/>
  <c r="I24" i="13"/>
  <c r="F25" i="13"/>
  <c r="H23" i="3" l="1"/>
  <c r="E26" i="3"/>
  <c r="D19" i="1"/>
  <c r="C9" i="11"/>
  <c r="G10" i="8"/>
  <c r="C5" i="1"/>
  <c r="D17" i="1" s="1"/>
  <c r="D18" i="1" l="1"/>
  <c r="C20" i="1"/>
  <c r="C23" i="1" l="1"/>
  <c r="C27" i="1" s="1"/>
  <c r="C10" i="1" l="1"/>
  <c r="J4" i="1" s="1"/>
  <c r="J9" i="1" l="1"/>
</calcChain>
</file>

<file path=xl/sharedStrings.xml><?xml version="1.0" encoding="utf-8"?>
<sst xmlns="http://schemas.openxmlformats.org/spreadsheetml/2006/main" count="351" uniqueCount="267">
  <si>
    <t>Demande</t>
  </si>
  <si>
    <t>Pf</t>
  </si>
  <si>
    <t>Rf</t>
  </si>
  <si>
    <t>D</t>
  </si>
  <si>
    <t>Mh</t>
  </si>
  <si>
    <t>Fs</t>
  </si>
  <si>
    <t>Fns</t>
  </si>
  <si>
    <t>Ri</t>
  </si>
  <si>
    <t>Nirr</t>
  </si>
  <si>
    <t>Mr</t>
  </si>
  <si>
    <t>Gs</t>
  </si>
  <si>
    <t>A</t>
  </si>
  <si>
    <t>Bilan</t>
  </si>
  <si>
    <t>L</t>
  </si>
  <si>
    <t>Laitue</t>
  </si>
  <si>
    <t>Culture</t>
  </si>
  <si>
    <t>Minéralisation humus</t>
  </si>
  <si>
    <t>Azote de l'irrigation</t>
  </si>
  <si>
    <t>Compost de déchets verts</t>
  </si>
  <si>
    <t>Keq</t>
  </si>
  <si>
    <t>Selon Delwiche et Wijtler (1956) 0,78Nkg/ha en 48 jours sur 15 cm de sol</t>
  </si>
  <si>
    <t>Légume</t>
  </si>
  <si>
    <t>N</t>
  </si>
  <si>
    <t>P2O5</t>
  </si>
  <si>
    <t>K2O</t>
  </si>
  <si>
    <t>Famille</t>
  </si>
  <si>
    <t>Tétragone</t>
  </si>
  <si>
    <t>Aïzoacées</t>
  </si>
  <si>
    <t>Carotte</t>
  </si>
  <si>
    <t>Apiacées</t>
  </si>
  <si>
    <t>Céleri branche</t>
  </si>
  <si>
    <t>Céleri rave</t>
  </si>
  <si>
    <t>Fenouil</t>
  </si>
  <si>
    <t>Persil</t>
  </si>
  <si>
    <t>Astéracées</t>
  </si>
  <si>
    <t>Chicorée</t>
  </si>
  <si>
    <t>Laitue à couper</t>
  </si>
  <si>
    <t>Scorsonère/Salsifi</t>
  </si>
  <si>
    <t>Chou bocoli</t>
  </si>
  <si>
    <t>Brassicacées</t>
  </si>
  <si>
    <t>Chou chinois</t>
  </si>
  <si>
    <t>Chou de Bruxelles</t>
  </si>
  <si>
    <t>Chou frisé</t>
  </si>
  <si>
    <t>Chou pommé</t>
  </si>
  <si>
    <t>Chou-fleur</t>
  </si>
  <si>
    <t>Navet</t>
  </si>
  <si>
    <t>Radis d'hiver</t>
  </si>
  <si>
    <t>Radis petit</t>
  </si>
  <si>
    <t>Roquette</t>
  </si>
  <si>
    <t>Arroche</t>
  </si>
  <si>
    <t>Chénopodiacées</t>
  </si>
  <si>
    <t>Bette</t>
  </si>
  <si>
    <t>Betterave</t>
  </si>
  <si>
    <t>Epinard hiver</t>
  </si>
  <si>
    <t>Epinard printemps</t>
  </si>
  <si>
    <t>Cornichon</t>
  </si>
  <si>
    <t>Cucurbitacées</t>
  </si>
  <si>
    <t>Courgette, courge</t>
  </si>
  <si>
    <t>Melon</t>
  </si>
  <si>
    <t>Mâche</t>
  </si>
  <si>
    <t>Maïs doux</t>
  </si>
  <si>
    <t>Rhubarbe</t>
  </si>
  <si>
    <t>Haricot</t>
  </si>
  <si>
    <t>Fabacées</t>
  </si>
  <si>
    <t>Pois</t>
  </si>
  <si>
    <t>Ail</t>
  </si>
  <si>
    <t>Liliacées</t>
  </si>
  <si>
    <t>Asperge</t>
  </si>
  <si>
    <t>Ciboulette</t>
  </si>
  <si>
    <t>Echalotte</t>
  </si>
  <si>
    <t>Oignon</t>
  </si>
  <si>
    <t>Poireau</t>
  </si>
  <si>
    <t>Oseille</t>
  </si>
  <si>
    <t>Polygonacées</t>
  </si>
  <si>
    <t>Aubergine</t>
  </si>
  <si>
    <t>Solanacées</t>
  </si>
  <si>
    <t>Tomate</t>
  </si>
  <si>
    <t>Cardon</t>
  </si>
  <si>
    <t>Fève</t>
  </si>
  <si>
    <t>Fraisier</t>
  </si>
  <si>
    <t>Pissenlit</t>
  </si>
  <si>
    <t>Pourpier</t>
  </si>
  <si>
    <t>Mois</t>
  </si>
  <si>
    <t>K=150</t>
  </si>
  <si>
    <t>Santos et am. (2016)</t>
  </si>
  <si>
    <t xml:space="preserve">Grubben (2004) </t>
  </si>
  <si>
    <t>Artichaut année 1</t>
  </si>
  <si>
    <t>Artichaut suite</t>
  </si>
  <si>
    <t>Pomme de terre primeur</t>
  </si>
  <si>
    <t>Pomme de terre consommation</t>
  </si>
  <si>
    <t>P=65</t>
  </si>
  <si>
    <t>K=125</t>
  </si>
  <si>
    <t xml:space="preserve">Ierna et al. (2012) </t>
  </si>
  <si>
    <t>P=45</t>
  </si>
  <si>
    <t>K=45</t>
  </si>
  <si>
    <t xml:space="preserve">Silva et al. (2018) </t>
  </si>
  <si>
    <t>P=25</t>
  </si>
  <si>
    <t>%N</t>
  </si>
  <si>
    <t>Début</t>
  </si>
  <si>
    <t>Fin</t>
  </si>
  <si>
    <t>Reliquuat final</t>
  </si>
  <si>
    <t>Besoin de la culture</t>
  </si>
  <si>
    <t>Fixation symbiotique</t>
  </si>
  <si>
    <t>Fixation non symbiotique</t>
  </si>
  <si>
    <t>Apport atmophérique</t>
  </si>
  <si>
    <t>Minéralisation résidus de culture précédente</t>
  </si>
  <si>
    <t>Entrées</t>
  </si>
  <si>
    <t>Sorties</t>
  </si>
  <si>
    <t>(Pf+Rf)-(E-S)</t>
  </si>
  <si>
    <t>E</t>
  </si>
  <si>
    <t>S</t>
  </si>
  <si>
    <t>Ix</t>
  </si>
  <si>
    <t>Lixiviation</t>
  </si>
  <si>
    <t>Immobiblisation des engrais</t>
  </si>
  <si>
    <t>Perte par volatilisation de l'engrais</t>
  </si>
  <si>
    <t>Gx</t>
  </si>
  <si>
    <t>inclus dans CAU</t>
  </si>
  <si>
    <t>X</t>
  </si>
  <si>
    <t>Xpro</t>
  </si>
  <si>
    <t>(X+Xpro)*CAU</t>
  </si>
  <si>
    <t>CAU</t>
  </si>
  <si>
    <t>Coefficient apparent d'utilisation</t>
  </si>
  <si>
    <t>Engrais minéral</t>
  </si>
  <si>
    <t>Engrais organique</t>
  </si>
  <si>
    <t>Apport des fertilisants</t>
  </si>
  <si>
    <t>Perte gazeuse (dénitrification)</t>
  </si>
  <si>
    <t>Référence : CA Bretagbe (2008)</t>
  </si>
  <si>
    <t>Rf va dépendre du mois de fin de la culture</t>
  </si>
  <si>
    <t>Fin de culture</t>
  </si>
  <si>
    <t>Décembre-Février</t>
  </si>
  <si>
    <t>Mars-Avril</t>
  </si>
  <si>
    <t>Octobre-Novembre</t>
  </si>
  <si>
    <t>Mai-Septembre</t>
  </si>
  <si>
    <t>(kg N/ha)</t>
  </si>
  <si>
    <t>Reliquat sol en début de culture</t>
  </si>
  <si>
    <t>Référence : COMIFER (2017)</t>
  </si>
  <si>
    <t>On considère Fs et Gs négligeables et se compensant</t>
  </si>
  <si>
    <t>Fns=Gs</t>
  </si>
  <si>
    <t>Fns=</t>
  </si>
  <si>
    <t xml:space="preserve"> Fns=0,78*Durée/48</t>
  </si>
  <si>
    <t>Selon COMIFER (2017, p 312, tableau 12), on peut ôter 5 pour un sol sableux et ajouter 5 pour un sol argileux</t>
  </si>
  <si>
    <t>±5</t>
  </si>
  <si>
    <t>Sol</t>
  </si>
  <si>
    <t>La milleure solution est d'avoir une analyse de sol même rapide de type bandelette</t>
  </si>
  <si>
    <t>A defaut, on utilisera le tableau des Rf mais en prenant la date du début de récolte</t>
  </si>
  <si>
    <t>Référence : COMIFER, 2017, p. 316, tableau 15</t>
  </si>
  <si>
    <t>Dépend de la biomasse produite et du rapport C/N, on va faire trois catégories mais la plupart du temps prendre la catégorie intermédiarer</t>
  </si>
  <si>
    <t>Pas de résidus</t>
  </si>
  <si>
    <t>Fot C/N (maïs, tournesol)</t>
  </si>
  <si>
    <t>Intermédiaire (défaut)</t>
  </si>
  <si>
    <t>(kg N/ka)</t>
  </si>
  <si>
    <t>K2</t>
  </si>
  <si>
    <t>%MO</t>
  </si>
  <si>
    <t>par an</t>
  </si>
  <si>
    <t>sur période de culture</t>
  </si>
  <si>
    <t>J</t>
  </si>
  <si>
    <t>F</t>
  </si>
  <si>
    <t>M</t>
  </si>
  <si>
    <t>O</t>
  </si>
  <si>
    <t>% minéralisation</t>
  </si>
  <si>
    <t>5.5</t>
  </si>
  <si>
    <t>8.5</t>
  </si>
  <si>
    <t>6.5</t>
  </si>
  <si>
    <t>% sur la période de culture</t>
  </si>
  <si>
    <t>Jours</t>
  </si>
  <si>
    <t>Références COMIFER (2013, fiches cultures)</t>
  </si>
  <si>
    <t>Hors fabacées</t>
  </si>
  <si>
    <t xml:space="preserve">Référence :COMIFER (2017, p.322) et Vet et al. (2014) </t>
  </si>
  <si>
    <t>A annuel</t>
  </si>
  <si>
    <t>Pour calculer sur l apériode de culture on va employer la formule : A=12,5*Durée/364,25</t>
  </si>
  <si>
    <t>Suggestion</t>
  </si>
  <si>
    <t>Référence COMIFER (2017)</t>
  </si>
  <si>
    <t>avec</t>
  </si>
  <si>
    <t>V: volume en mm ou litre/m2 apporté à la culture (prédiction)</t>
  </si>
  <si>
    <t>On utilise la formule : Nirr=(V/100)*(C/4,427)</t>
  </si>
  <si>
    <t>C : concentration de l'eau en nitrate (mg NO3-/litre) que l'on prendra par défaut C=25</t>
  </si>
  <si>
    <t>V</t>
  </si>
  <si>
    <t>C</t>
  </si>
  <si>
    <t>Référence : COMIFER (2013, p. 51)</t>
  </si>
  <si>
    <t>Ces pertes sont souvent négligées sauf grandes pluies ou irrigation excessive</t>
  </si>
  <si>
    <t>PRO</t>
  </si>
  <si>
    <t>%MS</t>
  </si>
  <si>
    <t>%Ntot (MS)</t>
  </si>
  <si>
    <t>C/N</t>
  </si>
  <si>
    <t>59 (a)</t>
  </si>
  <si>
    <t>1,35 (a)</t>
  </si>
  <si>
    <t>33 (b)</t>
  </si>
  <si>
    <t>0,05-0,10-0,10 (f)</t>
  </si>
  <si>
    <t>Compost de biodéchets</t>
  </si>
  <si>
    <t>63 (a)</t>
  </si>
  <si>
    <t>1,42 (a)</t>
  </si>
  <si>
    <t>32 (b)</t>
  </si>
  <si>
    <t>Fumier frais de cheval</t>
  </si>
  <si>
    <t>54 (a)</t>
  </si>
  <si>
    <t>1,52 (a)</t>
  </si>
  <si>
    <t>30 (b)</t>
  </si>
  <si>
    <t>0,10-0,20-0,25 (f)</t>
  </si>
  <si>
    <t>Fumier frais de bovins</t>
  </si>
  <si>
    <t>20 (a)</t>
  </si>
  <si>
    <t>2,75 (a)</t>
  </si>
  <si>
    <t>16 (b)</t>
  </si>
  <si>
    <t>Compost de fumier de bovins</t>
  </si>
  <si>
    <t>33 (a)</t>
  </si>
  <si>
    <t>2,42 (a)</t>
  </si>
  <si>
    <t>19 (b)</t>
  </si>
  <si>
    <t>Compost de fumier de volaille</t>
  </si>
  <si>
    <t>78 (a)</t>
  </si>
  <si>
    <t>3,2 (a)</t>
  </si>
  <si>
    <t>14 (b)</t>
  </si>
  <si>
    <t>0,30-0,40-0,55 (f))</t>
  </si>
  <si>
    <t>BRF</t>
  </si>
  <si>
    <t>49 (d)</t>
  </si>
  <si>
    <t>0,8 (d)</t>
  </si>
  <si>
    <t>58 (d)</t>
  </si>
  <si>
    <t>0 (l)</t>
  </si>
  <si>
    <t>Foin</t>
  </si>
  <si>
    <t>85 (j)</t>
  </si>
  <si>
    <t>1-2,25 (b)</t>
  </si>
  <si>
    <t>20-45 (g)</t>
  </si>
  <si>
    <t>0-55 (g)</t>
  </si>
  <si>
    <t>Paille</t>
  </si>
  <si>
    <t>83 (j)</t>
  </si>
  <si>
    <t>0,54 (b)</t>
  </si>
  <si>
    <t>83 (e,j )</t>
  </si>
  <si>
    <t>Tonte gazon</t>
  </si>
  <si>
    <t>25 (i)</t>
  </si>
  <si>
    <t>3,8 (i)</t>
  </si>
  <si>
    <t>11 (i)</t>
  </si>
  <si>
    <t>0,60 (g)</t>
  </si>
  <si>
    <t>Sang desséché</t>
  </si>
  <si>
    <t>5-9(a,h)</t>
  </si>
  <si>
    <t>5-10 (b)</t>
  </si>
  <si>
    <t>0,80 (k)</t>
  </si>
  <si>
    <t>MB</t>
  </si>
  <si>
    <t>MB (kg/ha)</t>
  </si>
  <si>
    <t>Références : voir HSVH</t>
  </si>
  <si>
    <t>On va employer la formule : Xpro=MB*(%MS/100)*(%Ntot/100)*Keq avec MB matière brute (kg/ha)</t>
  </si>
  <si>
    <t>Référence : CA Bretagne (2008, p.17)</t>
  </si>
  <si>
    <t>Engrais</t>
  </si>
  <si>
    <t xml:space="preserve">Ammonitrate </t>
  </si>
  <si>
    <t xml:space="preserve">Azomag </t>
  </si>
  <si>
    <t xml:space="preserve">Bazamon </t>
  </si>
  <si>
    <t xml:space="preserve">Cyanamide de chaux </t>
  </si>
  <si>
    <t xml:space="preserve">Entec </t>
  </si>
  <si>
    <t xml:space="preserve">Kémistar </t>
  </si>
  <si>
    <t xml:space="preserve">Nitrate de chaux </t>
  </si>
  <si>
    <t xml:space="preserve">Nitror 30 </t>
  </si>
  <si>
    <t>Nitror 25</t>
  </si>
  <si>
    <t>Perluréeique</t>
  </si>
  <si>
    <t>Soufrazot</t>
  </si>
  <si>
    <t>Sulfammo 26</t>
  </si>
  <si>
    <t>Sulfonitrate</t>
  </si>
  <si>
    <t>Sulfate d’ammoniac</t>
  </si>
  <si>
    <t>Tilosa</t>
  </si>
  <si>
    <t>Virr (mm ou L/M2)</t>
  </si>
  <si>
    <t>h (m)</t>
  </si>
  <si>
    <r>
      <t>Surface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</si>
  <si>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Masse volumique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</si>
  <si>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Référence : CA Bretagne (2008)</t>
  </si>
  <si>
    <t>Source</t>
  </si>
  <si>
    <t>CA Bretagne (2008)</t>
  </si>
  <si>
    <t>Portulacacées</t>
  </si>
  <si>
    <t>Rosacées</t>
  </si>
  <si>
    <t>Valérianacées</t>
  </si>
  <si>
    <t>Poacées</t>
  </si>
  <si>
    <t>Durée (jour)</t>
  </si>
  <si>
    <t xml:space="preserve">Référence : Neuweller, R., &amp; Krauss, J. (2017). Fertilisation des cultures maraîchères - Agroscope. Recherche Agronomique Suisse, 8 (6).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</si>
</sst>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/>
    <xf numFmtId="0" fontId="0" fillId="0" borderId="8" xfId="0" applyFill="1" applyBorder="1" applyAlignment="1">
      <alignment horizontal="center"/>
    </xf>
    <xf numFmtId="8" fontId="0" fillId="0" borderId="7" xfId="0" applyNumberFormat="1" applyFill="1" applyBorder="1" applyAlignment="1">
      <alignment horizontal="center"/>
    </xf>
    <xf numFmtId="6" fontId="0" fillId="0" borderId="7" xfId="0" applyNumberFormat="1" applyFill="1" applyBorder="1" applyAlignment="1">
      <alignment horizontal="center"/>
    </xf>
    <xf numFmtId="17" fontId="0" fillId="0" borderId="7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2" borderId="1" xfId="0" applyFont="1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8CBD-2FCC-4D69-A100-5D80A96DBFE6}">
  <dimension ref="A1:J27"/>
  <sheetViews>
    <sheetView showGridLines="0" tabSelected="1" workbookViewId="0">
      <selection activeCell="B6" sqref="B6"/>
    </sheetView>
  </sheetViews>
  <sheetFormatPr baseColWidth="10" defaultRowHeight="14.4" x14ac:dyDescent="0.3"/>
  <cols>
    <col min="1" max="1" width="42.109375" customWidth="1"/>
    <col min="6" max="6" width="16.44140625" customWidth="1"/>
    <col min="7" max="7" width="5.21875" customWidth="1"/>
    <col min="8" max="8" width="30.6640625" customWidth="1"/>
  </cols>
  <sheetData>
    <row r="1" spans="1:10" ht="18" x14ac:dyDescent="0.35">
      <c r="A1" s="1" t="s">
        <v>15</v>
      </c>
    </row>
    <row r="2" spans="1:10" x14ac:dyDescent="0.3">
      <c r="B2" s="3" t="s">
        <v>15</v>
      </c>
      <c r="C2" s="9" t="s">
        <v>14</v>
      </c>
    </row>
    <row r="3" spans="1:10" x14ac:dyDescent="0.3">
      <c r="B3" s="3" t="s">
        <v>98</v>
      </c>
      <c r="C3" s="10">
        <v>45366</v>
      </c>
    </row>
    <row r="4" spans="1:10" ht="18" x14ac:dyDescent="0.35">
      <c r="B4" s="3" t="s">
        <v>99</v>
      </c>
      <c r="C4" s="10">
        <v>45427</v>
      </c>
      <c r="H4" s="1" t="s">
        <v>12</v>
      </c>
      <c r="I4" s="3" t="s">
        <v>108</v>
      </c>
      <c r="J4" s="7">
        <f>C10-(C20-C27)</f>
        <v>90</v>
      </c>
    </row>
    <row r="5" spans="1:10" x14ac:dyDescent="0.3">
      <c r="B5" s="3" t="s">
        <v>265</v>
      </c>
      <c r="C5" s="9">
        <f>C4-C3</f>
        <v>61</v>
      </c>
    </row>
    <row r="6" spans="1:10" x14ac:dyDescent="0.3">
      <c r="H6" t="s">
        <v>122</v>
      </c>
      <c r="I6" s="6" t="s">
        <v>117</v>
      </c>
      <c r="J6" s="6">
        <v>0</v>
      </c>
    </row>
    <row r="7" spans="1:10" ht="18" x14ac:dyDescent="0.35">
      <c r="A7" s="1" t="s">
        <v>0</v>
      </c>
      <c r="C7" s="11" t="s">
        <v>133</v>
      </c>
      <c r="H7" t="s">
        <v>123</v>
      </c>
      <c r="I7" s="6" t="s">
        <v>118</v>
      </c>
      <c r="J7" s="6">
        <v>125</v>
      </c>
    </row>
    <row r="8" spans="1:10" x14ac:dyDescent="0.3">
      <c r="A8" t="s">
        <v>101</v>
      </c>
      <c r="B8" s="3" t="s">
        <v>1</v>
      </c>
      <c r="C8" s="4">
        <v>110</v>
      </c>
      <c r="H8" t="s">
        <v>121</v>
      </c>
      <c r="I8" s="6" t="s">
        <v>120</v>
      </c>
      <c r="J8" s="6">
        <v>0.72499999999999998</v>
      </c>
    </row>
    <row r="9" spans="1:10" x14ac:dyDescent="0.3">
      <c r="A9" t="s">
        <v>100</v>
      </c>
      <c r="B9" s="3" t="s">
        <v>2</v>
      </c>
      <c r="C9" s="4">
        <v>40</v>
      </c>
      <c r="H9" t="s">
        <v>124</v>
      </c>
      <c r="I9" s="6" t="s">
        <v>119</v>
      </c>
      <c r="J9" s="7">
        <f>(J6+J7)*J8</f>
        <v>90.625</v>
      </c>
    </row>
    <row r="10" spans="1:10" x14ac:dyDescent="0.3">
      <c r="B10" t="s">
        <v>3</v>
      </c>
      <c r="C10" s="2">
        <f>C8+C9</f>
        <v>150</v>
      </c>
    </row>
    <row r="11" spans="1:10" x14ac:dyDescent="0.3">
      <c r="C11" s="2"/>
    </row>
    <row r="12" spans="1:10" ht="18" x14ac:dyDescent="0.35">
      <c r="A12" s="1" t="s">
        <v>106</v>
      </c>
      <c r="C12" s="11" t="s">
        <v>133</v>
      </c>
      <c r="D12" t="s">
        <v>170</v>
      </c>
    </row>
    <row r="13" spans="1:10" x14ac:dyDescent="0.3">
      <c r="A13" t="s">
        <v>134</v>
      </c>
      <c r="B13" s="3" t="s">
        <v>7</v>
      </c>
      <c r="C13" s="4">
        <v>30</v>
      </c>
    </row>
    <row r="14" spans="1:10" x14ac:dyDescent="0.3">
      <c r="A14" t="s">
        <v>105</v>
      </c>
      <c r="B14" s="3" t="s">
        <v>9</v>
      </c>
      <c r="C14" s="4">
        <v>10</v>
      </c>
    </row>
    <row r="15" spans="1:10" x14ac:dyDescent="0.3">
      <c r="A15" t="s">
        <v>16</v>
      </c>
      <c r="B15" s="3" t="s">
        <v>4</v>
      </c>
      <c r="C15" s="4">
        <v>13.5</v>
      </c>
    </row>
    <row r="16" spans="1:10" x14ac:dyDescent="0.3">
      <c r="A16" t="s">
        <v>102</v>
      </c>
      <c r="B16" s="3" t="s">
        <v>5</v>
      </c>
      <c r="C16" s="4">
        <v>0</v>
      </c>
    </row>
    <row r="17" spans="1:7" x14ac:dyDescent="0.3">
      <c r="A17" t="s">
        <v>103</v>
      </c>
      <c r="B17" s="3" t="s">
        <v>6</v>
      </c>
      <c r="C17" s="5">
        <v>1</v>
      </c>
      <c r="D17">
        <f>0.78*C5/48</f>
        <v>0.99124999999999996</v>
      </c>
    </row>
    <row r="18" spans="1:7" x14ac:dyDescent="0.3">
      <c r="A18" t="s">
        <v>104</v>
      </c>
      <c r="B18" s="3" t="s">
        <v>11</v>
      </c>
      <c r="C18" s="4">
        <v>2</v>
      </c>
      <c r="D18">
        <f>12.5*C5/364.25</f>
        <v>2.0933424845573096</v>
      </c>
    </row>
    <row r="19" spans="1:7" x14ac:dyDescent="0.3">
      <c r="A19" t="s">
        <v>17</v>
      </c>
      <c r="B19" s="3" t="s">
        <v>8</v>
      </c>
      <c r="C19" s="4">
        <v>4.5</v>
      </c>
      <c r="D19">
        <f>(G19/100)*(25/4.427)</f>
        <v>4.5177320984865608</v>
      </c>
      <c r="F19" s="3" t="s">
        <v>254</v>
      </c>
      <c r="G19" s="14">
        <v>80</v>
      </c>
    </row>
    <row r="20" spans="1:7" x14ac:dyDescent="0.3">
      <c r="B20" t="s">
        <v>109</v>
      </c>
      <c r="C20" s="2">
        <f>SUM(C13:C19)</f>
        <v>61</v>
      </c>
    </row>
    <row r="22" spans="1:7" ht="18" x14ac:dyDescent="0.35">
      <c r="A22" s="1" t="s">
        <v>107</v>
      </c>
    </row>
    <row r="23" spans="1:7" x14ac:dyDescent="0.3">
      <c r="A23" t="s">
        <v>125</v>
      </c>
      <c r="B23" s="3" t="s">
        <v>10</v>
      </c>
      <c r="C23" s="5">
        <f>C17</f>
        <v>1</v>
      </c>
    </row>
    <row r="24" spans="1:7" x14ac:dyDescent="0.3">
      <c r="A24" t="s">
        <v>112</v>
      </c>
      <c r="B24" s="3" t="s">
        <v>13</v>
      </c>
      <c r="C24" s="3">
        <v>0</v>
      </c>
    </row>
    <row r="25" spans="1:7" x14ac:dyDescent="0.3">
      <c r="A25" t="s">
        <v>113</v>
      </c>
      <c r="B25" s="3" t="s">
        <v>111</v>
      </c>
      <c r="C25" s="5"/>
      <c r="E25" t="s">
        <v>116</v>
      </c>
    </row>
    <row r="26" spans="1:7" x14ac:dyDescent="0.3">
      <c r="A26" t="s">
        <v>114</v>
      </c>
      <c r="B26" s="3" t="s">
        <v>115</v>
      </c>
      <c r="C26" s="5"/>
      <c r="E26" t="s">
        <v>116</v>
      </c>
    </row>
    <row r="27" spans="1:7" x14ac:dyDescent="0.3">
      <c r="B27" t="s">
        <v>110</v>
      </c>
      <c r="C27">
        <f>SUM(C23:C26)</f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4962-FE32-4313-8014-3689C7651D9F}">
  <dimension ref="A1:C4"/>
  <sheetViews>
    <sheetView workbookViewId="0">
      <selection activeCell="C5" sqref="C5"/>
    </sheetView>
  </sheetViews>
  <sheetFormatPr baseColWidth="10" defaultRowHeight="14.4" x14ac:dyDescent="0.3"/>
  <cols>
    <col min="2" max="2" width="28.33203125" customWidth="1"/>
  </cols>
  <sheetData>
    <row r="1" spans="1:3" x14ac:dyDescent="0.3">
      <c r="A1" t="s">
        <v>135</v>
      </c>
    </row>
    <row r="3" spans="1:3" x14ac:dyDescent="0.3">
      <c r="B3" t="s">
        <v>137</v>
      </c>
      <c r="C3" t="s">
        <v>136</v>
      </c>
    </row>
    <row r="4" spans="1:3" x14ac:dyDescent="0.3">
      <c r="A4" t="s">
        <v>138</v>
      </c>
      <c r="B4" t="s">
        <v>139</v>
      </c>
      <c r="C4" t="s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D37D-5C39-4079-94CD-31AD97E11575}">
  <dimension ref="A1:C6"/>
  <sheetViews>
    <sheetView workbookViewId="0">
      <selection activeCell="C10" sqref="C10"/>
    </sheetView>
  </sheetViews>
  <sheetFormatPr baseColWidth="10" defaultRowHeight="14.4" x14ac:dyDescent="0.3"/>
  <sheetData>
    <row r="1" spans="1:3" x14ac:dyDescent="0.3">
      <c r="A1" t="s">
        <v>178</v>
      </c>
    </row>
    <row r="3" spans="1:3" x14ac:dyDescent="0.3">
      <c r="B3" t="s">
        <v>179</v>
      </c>
    </row>
    <row r="5" spans="1:3" x14ac:dyDescent="0.3">
      <c r="C5" t="s">
        <v>133</v>
      </c>
    </row>
    <row r="6" spans="1:3" x14ac:dyDescent="0.3">
      <c r="B6" s="3" t="s">
        <v>11</v>
      </c>
      <c r="C6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48BC-1738-4BDB-A332-29192C2A5B64}">
  <dimension ref="A1:I25"/>
  <sheetViews>
    <sheetView workbookViewId="0">
      <selection activeCell="B16" sqref="B16"/>
    </sheetView>
  </sheetViews>
  <sheetFormatPr baseColWidth="10" defaultRowHeight="14.4" x14ac:dyDescent="0.3"/>
  <cols>
    <col min="4" max="4" width="19.77734375" customWidth="1"/>
  </cols>
  <sheetData>
    <row r="1" spans="1:5" x14ac:dyDescent="0.3">
      <c r="A1" t="s">
        <v>237</v>
      </c>
    </row>
    <row r="4" spans="1:5" x14ac:dyDescent="0.3">
      <c r="D4" s="34" t="s">
        <v>238</v>
      </c>
      <c r="E4" s="8" t="s">
        <v>97</v>
      </c>
    </row>
    <row r="5" spans="1:5" x14ac:dyDescent="0.3">
      <c r="D5" s="3" t="s">
        <v>239</v>
      </c>
      <c r="E5" s="14">
        <v>33</v>
      </c>
    </row>
    <row r="6" spans="1:5" x14ac:dyDescent="0.3">
      <c r="D6" s="3" t="s">
        <v>240</v>
      </c>
      <c r="E6" s="14">
        <v>28</v>
      </c>
    </row>
    <row r="7" spans="1:5" x14ac:dyDescent="0.3">
      <c r="D7" s="3" t="s">
        <v>241</v>
      </c>
      <c r="E7" s="14">
        <v>26</v>
      </c>
    </row>
    <row r="8" spans="1:5" x14ac:dyDescent="0.3">
      <c r="D8" s="3" t="s">
        <v>242</v>
      </c>
      <c r="E8" s="14">
        <v>20</v>
      </c>
    </row>
    <row r="9" spans="1:5" x14ac:dyDescent="0.3">
      <c r="D9" s="3" t="s">
        <v>243</v>
      </c>
      <c r="E9" s="14">
        <v>26</v>
      </c>
    </row>
    <row r="10" spans="1:5" x14ac:dyDescent="0.3">
      <c r="D10" s="3" t="s">
        <v>244</v>
      </c>
      <c r="E10" s="14">
        <v>24</v>
      </c>
    </row>
    <row r="11" spans="1:5" x14ac:dyDescent="0.3">
      <c r="D11" s="3" t="s">
        <v>245</v>
      </c>
      <c r="E11" s="14">
        <v>15.5</v>
      </c>
    </row>
    <row r="12" spans="1:5" x14ac:dyDescent="0.3">
      <c r="D12" s="3" t="s">
        <v>246</v>
      </c>
      <c r="E12" s="14">
        <v>30</v>
      </c>
    </row>
    <row r="13" spans="1:5" x14ac:dyDescent="0.3">
      <c r="D13" s="3" t="s">
        <v>247</v>
      </c>
      <c r="E13" s="14">
        <v>25</v>
      </c>
    </row>
    <row r="14" spans="1:5" x14ac:dyDescent="0.3">
      <c r="D14" s="3" t="s">
        <v>248</v>
      </c>
      <c r="E14" s="14">
        <v>46</v>
      </c>
    </row>
    <row r="15" spans="1:5" x14ac:dyDescent="0.3">
      <c r="D15" s="3" t="s">
        <v>249</v>
      </c>
      <c r="E15" s="14">
        <v>20</v>
      </c>
    </row>
    <row r="16" spans="1:5" x14ac:dyDescent="0.3">
      <c r="D16" s="3" t="s">
        <v>250</v>
      </c>
      <c r="E16" s="14">
        <v>26</v>
      </c>
    </row>
    <row r="17" spans="4:9" x14ac:dyDescent="0.3">
      <c r="D17" s="3" t="s">
        <v>251</v>
      </c>
      <c r="E17" s="14">
        <v>26</v>
      </c>
    </row>
    <row r="18" spans="4:9" x14ac:dyDescent="0.3">
      <c r="D18" s="3" t="s">
        <v>252</v>
      </c>
      <c r="E18" s="14">
        <v>21</v>
      </c>
    </row>
    <row r="19" spans="4:9" x14ac:dyDescent="0.3">
      <c r="D19" s="3" t="s">
        <v>253</v>
      </c>
      <c r="E19" s="14">
        <v>22</v>
      </c>
    </row>
    <row r="23" spans="4:9" x14ac:dyDescent="0.3">
      <c r="E23" s="14" t="s">
        <v>234</v>
      </c>
      <c r="F23" s="14">
        <v>378</v>
      </c>
      <c r="H23" s="9" t="s">
        <v>118</v>
      </c>
      <c r="I23" s="3">
        <v>125</v>
      </c>
    </row>
    <row r="24" spans="4:9" x14ac:dyDescent="0.3">
      <c r="E24" s="17" t="s">
        <v>97</v>
      </c>
      <c r="F24" s="14">
        <v>33</v>
      </c>
      <c r="H24" s="9" t="s">
        <v>233</v>
      </c>
      <c r="I24" s="3">
        <f>I23/(F24/100)</f>
        <v>378.78787878787875</v>
      </c>
    </row>
    <row r="25" spans="4:9" x14ac:dyDescent="0.3">
      <c r="E25" s="17" t="s">
        <v>117</v>
      </c>
      <c r="F25" s="14">
        <f>F23*(F24/100)</f>
        <v>124.74000000000001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8581-14F7-4E24-A6E6-3BA2530FCB98}">
  <dimension ref="A1:H26"/>
  <sheetViews>
    <sheetView workbookViewId="0">
      <selection activeCell="C20" sqref="C20:I28"/>
    </sheetView>
  </sheetViews>
  <sheetFormatPr baseColWidth="10" defaultRowHeight="14.4" x14ac:dyDescent="0.3"/>
  <cols>
    <col min="1" max="1" width="14.109375" customWidth="1"/>
    <col min="3" max="3" width="27" customWidth="1"/>
    <col min="7" max="7" width="20.88671875" customWidth="1"/>
  </cols>
  <sheetData>
    <row r="1" spans="1:7" x14ac:dyDescent="0.3">
      <c r="A1" t="s">
        <v>235</v>
      </c>
    </row>
    <row r="3" spans="1:7" x14ac:dyDescent="0.3">
      <c r="B3" t="s">
        <v>236</v>
      </c>
    </row>
    <row r="5" spans="1:7" ht="15" thickBot="1" x14ac:dyDescent="0.35"/>
    <row r="6" spans="1:7" x14ac:dyDescent="0.3">
      <c r="C6" s="18" t="s">
        <v>180</v>
      </c>
      <c r="D6" s="19" t="s">
        <v>181</v>
      </c>
      <c r="E6" s="19" t="s">
        <v>182</v>
      </c>
      <c r="F6" s="19" t="s">
        <v>183</v>
      </c>
      <c r="G6" s="20" t="s">
        <v>19</v>
      </c>
    </row>
    <row r="7" spans="1:7" x14ac:dyDescent="0.3">
      <c r="C7" s="21" t="s">
        <v>18</v>
      </c>
      <c r="D7" s="22" t="s">
        <v>184</v>
      </c>
      <c r="E7" s="22" t="s">
        <v>185</v>
      </c>
      <c r="F7" s="22" t="s">
        <v>186</v>
      </c>
      <c r="G7" s="23" t="s">
        <v>187</v>
      </c>
    </row>
    <row r="8" spans="1:7" x14ac:dyDescent="0.3">
      <c r="C8" s="21" t="s">
        <v>188</v>
      </c>
      <c r="D8" s="22" t="s">
        <v>189</v>
      </c>
      <c r="E8" s="22" t="s">
        <v>190</v>
      </c>
      <c r="F8" s="22" t="s">
        <v>191</v>
      </c>
      <c r="G8" s="23" t="s">
        <v>187</v>
      </c>
    </row>
    <row r="9" spans="1:7" x14ac:dyDescent="0.3">
      <c r="C9" s="21" t="s">
        <v>192</v>
      </c>
      <c r="D9" s="22" t="s">
        <v>193</v>
      </c>
      <c r="E9" s="24" t="s">
        <v>194</v>
      </c>
      <c r="F9" s="24" t="s">
        <v>195</v>
      </c>
      <c r="G9" s="23" t="s">
        <v>196</v>
      </c>
    </row>
    <row r="10" spans="1:7" x14ac:dyDescent="0.3">
      <c r="C10" s="21" t="s">
        <v>197</v>
      </c>
      <c r="D10" s="22" t="s">
        <v>198</v>
      </c>
      <c r="E10" s="22" t="s">
        <v>199</v>
      </c>
      <c r="F10" s="22" t="s">
        <v>200</v>
      </c>
      <c r="G10" s="23" t="s">
        <v>196</v>
      </c>
    </row>
    <row r="11" spans="1:7" x14ac:dyDescent="0.3">
      <c r="C11" s="21" t="s">
        <v>201</v>
      </c>
      <c r="D11" s="22" t="s">
        <v>202</v>
      </c>
      <c r="E11" s="22" t="s">
        <v>203</v>
      </c>
      <c r="F11" s="22" t="s">
        <v>204</v>
      </c>
      <c r="G11" s="23" t="s">
        <v>187</v>
      </c>
    </row>
    <row r="12" spans="1:7" x14ac:dyDescent="0.3">
      <c r="C12" s="21" t="s">
        <v>205</v>
      </c>
      <c r="D12" s="22" t="s">
        <v>206</v>
      </c>
      <c r="E12" s="22" t="s">
        <v>207</v>
      </c>
      <c r="F12" s="22" t="s">
        <v>208</v>
      </c>
      <c r="G12" s="23" t="s">
        <v>209</v>
      </c>
    </row>
    <row r="13" spans="1:7" x14ac:dyDescent="0.3">
      <c r="C13" s="25" t="s">
        <v>210</v>
      </c>
      <c r="D13" s="24" t="s">
        <v>211</v>
      </c>
      <c r="E13" s="24" t="s">
        <v>212</v>
      </c>
      <c r="F13" s="24" t="s">
        <v>213</v>
      </c>
      <c r="G13" s="26" t="s">
        <v>214</v>
      </c>
    </row>
    <row r="14" spans="1:7" x14ac:dyDescent="0.3">
      <c r="C14" s="21" t="s">
        <v>215</v>
      </c>
      <c r="D14" s="24" t="s">
        <v>216</v>
      </c>
      <c r="E14" s="22" t="s">
        <v>217</v>
      </c>
      <c r="F14" s="22" t="s">
        <v>218</v>
      </c>
      <c r="G14" s="23" t="s">
        <v>219</v>
      </c>
    </row>
    <row r="15" spans="1:7" x14ac:dyDescent="0.3">
      <c r="C15" s="25" t="s">
        <v>220</v>
      </c>
      <c r="D15" s="24" t="s">
        <v>221</v>
      </c>
      <c r="E15" s="27" t="s">
        <v>222</v>
      </c>
      <c r="F15" s="28" t="s">
        <v>223</v>
      </c>
      <c r="G15" s="26" t="s">
        <v>214</v>
      </c>
    </row>
    <row r="16" spans="1:7" x14ac:dyDescent="0.3">
      <c r="C16" s="21" t="s">
        <v>224</v>
      </c>
      <c r="D16" s="22" t="s">
        <v>225</v>
      </c>
      <c r="E16" s="22" t="s">
        <v>226</v>
      </c>
      <c r="F16" s="29" t="s">
        <v>227</v>
      </c>
      <c r="G16" s="23" t="s">
        <v>228</v>
      </c>
    </row>
    <row r="17" spans="3:8" ht="15" thickBot="1" x14ac:dyDescent="0.35">
      <c r="C17" s="30" t="s">
        <v>229</v>
      </c>
      <c r="D17" s="31">
        <v>100</v>
      </c>
      <c r="E17" s="31" t="s">
        <v>230</v>
      </c>
      <c r="F17" s="31" t="s">
        <v>231</v>
      </c>
      <c r="G17" s="32" t="s">
        <v>232</v>
      </c>
    </row>
    <row r="22" spans="3:8" x14ac:dyDescent="0.3">
      <c r="D22" s="14" t="s">
        <v>234</v>
      </c>
      <c r="E22" s="14">
        <v>313873</v>
      </c>
      <c r="G22" s="9" t="s">
        <v>118</v>
      </c>
      <c r="H22" s="3">
        <v>125</v>
      </c>
    </row>
    <row r="23" spans="3:8" x14ac:dyDescent="0.3">
      <c r="D23" s="17" t="s">
        <v>181</v>
      </c>
      <c r="E23" s="14">
        <v>100</v>
      </c>
      <c r="G23" s="9" t="s">
        <v>233</v>
      </c>
      <c r="H23" s="3">
        <f>H22/(E23/100)/(E24/100)/E25</f>
        <v>2232.1428571428569</v>
      </c>
    </row>
    <row r="24" spans="3:8" x14ac:dyDescent="0.3">
      <c r="D24" s="17" t="s">
        <v>97</v>
      </c>
      <c r="E24" s="14">
        <v>7</v>
      </c>
    </row>
    <row r="25" spans="3:8" x14ac:dyDescent="0.3">
      <c r="D25" s="17" t="s">
        <v>19</v>
      </c>
      <c r="E25" s="14">
        <v>0.8</v>
      </c>
    </row>
    <row r="26" spans="3:8" x14ac:dyDescent="0.3">
      <c r="D26" s="33" t="s">
        <v>118</v>
      </c>
      <c r="E26" s="14">
        <f>E22*(E23/100)*(E24/100)*E25</f>
        <v>17576.888000000003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4C4D-9E6C-4E8A-9DA3-C9CC719E75C6}">
  <dimension ref="A1:H55"/>
  <sheetViews>
    <sheetView workbookViewId="0">
      <selection activeCell="A2" sqref="A2"/>
    </sheetView>
  </sheetViews>
  <sheetFormatPr baseColWidth="10" defaultRowHeight="14.4" x14ac:dyDescent="0.3"/>
  <cols>
    <col min="2" max="2" width="30.21875" customWidth="1"/>
    <col min="6" max="6" width="19.6640625" customWidth="1"/>
    <col min="8" max="8" width="23.21875" customWidth="1"/>
  </cols>
  <sheetData>
    <row r="1" spans="1:8" x14ac:dyDescent="0.3">
      <c r="A1" t="s">
        <v>266</v>
      </c>
    </row>
    <row r="4" spans="1:8" x14ac:dyDescent="0.3">
      <c r="B4" s="34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265</v>
      </c>
      <c r="H4" s="8" t="s">
        <v>259</v>
      </c>
    </row>
    <row r="5" spans="1:8" x14ac:dyDescent="0.3">
      <c r="B5" s="3" t="s">
        <v>65</v>
      </c>
      <c r="C5" s="39"/>
      <c r="D5" s="39"/>
      <c r="E5" s="39"/>
      <c r="F5" s="14" t="s">
        <v>66</v>
      </c>
      <c r="G5" s="3"/>
      <c r="H5" s="37"/>
    </row>
    <row r="6" spans="1:8" x14ac:dyDescent="0.3">
      <c r="B6" s="3" t="s">
        <v>49</v>
      </c>
      <c r="C6" s="39"/>
      <c r="D6" s="39"/>
      <c r="E6" s="39"/>
      <c r="F6" s="14" t="s">
        <v>50</v>
      </c>
      <c r="G6" s="3"/>
      <c r="H6" s="37"/>
    </row>
    <row r="7" spans="1:8" x14ac:dyDescent="0.3">
      <c r="B7" s="3" t="s">
        <v>86</v>
      </c>
      <c r="C7" s="39">
        <v>120</v>
      </c>
      <c r="D7" s="39">
        <v>25</v>
      </c>
      <c r="E7" s="39">
        <v>210</v>
      </c>
      <c r="F7" s="14" t="s">
        <v>34</v>
      </c>
      <c r="G7" s="3"/>
      <c r="H7" s="37" t="s">
        <v>260</v>
      </c>
    </row>
    <row r="8" spans="1:8" x14ac:dyDescent="0.3">
      <c r="B8" s="3" t="s">
        <v>87</v>
      </c>
      <c r="C8" s="39">
        <v>150</v>
      </c>
      <c r="D8" s="39">
        <v>30</v>
      </c>
      <c r="E8" s="39">
        <v>270</v>
      </c>
      <c r="F8" s="14" t="s">
        <v>34</v>
      </c>
      <c r="G8" s="3"/>
      <c r="H8" s="37" t="s">
        <v>260</v>
      </c>
    </row>
    <row r="9" spans="1:8" x14ac:dyDescent="0.3">
      <c r="B9" s="3" t="s">
        <v>67</v>
      </c>
      <c r="C9" s="14">
        <v>145</v>
      </c>
      <c r="D9" s="14">
        <v>30</v>
      </c>
      <c r="E9" s="14">
        <v>120</v>
      </c>
      <c r="F9" s="14" t="s">
        <v>66</v>
      </c>
      <c r="G9" s="3"/>
      <c r="H9" s="37"/>
    </row>
    <row r="10" spans="1:8" x14ac:dyDescent="0.3">
      <c r="B10" s="3" t="s">
        <v>74</v>
      </c>
      <c r="C10" s="14">
        <v>190</v>
      </c>
      <c r="D10" s="14">
        <v>50</v>
      </c>
      <c r="E10" s="14">
        <v>200</v>
      </c>
      <c r="F10" s="14" t="s">
        <v>75</v>
      </c>
      <c r="G10" s="3"/>
      <c r="H10" s="37"/>
    </row>
    <row r="11" spans="1:8" x14ac:dyDescent="0.3">
      <c r="B11" s="3" t="s">
        <v>51</v>
      </c>
      <c r="C11" s="14">
        <v>160</v>
      </c>
      <c r="D11" s="14">
        <v>80</v>
      </c>
      <c r="E11" s="14">
        <v>300</v>
      </c>
      <c r="F11" s="14" t="s">
        <v>50</v>
      </c>
      <c r="G11" s="3"/>
      <c r="H11" s="37"/>
    </row>
    <row r="12" spans="1:8" x14ac:dyDescent="0.3">
      <c r="B12" s="3" t="s">
        <v>52</v>
      </c>
      <c r="C12" s="14">
        <v>150</v>
      </c>
      <c r="D12" s="14">
        <v>50</v>
      </c>
      <c r="E12" s="14">
        <v>220</v>
      </c>
      <c r="F12" s="14" t="s">
        <v>50</v>
      </c>
      <c r="G12" s="3"/>
      <c r="H12" s="37"/>
    </row>
    <row r="13" spans="1:8" x14ac:dyDescent="0.3">
      <c r="B13" s="3" t="s">
        <v>77</v>
      </c>
      <c r="C13" s="14">
        <v>100</v>
      </c>
      <c r="D13" s="15" t="s">
        <v>90</v>
      </c>
      <c r="E13" s="15" t="s">
        <v>91</v>
      </c>
      <c r="F13" s="14" t="s">
        <v>34</v>
      </c>
      <c r="G13" s="3"/>
      <c r="H13" s="38" t="s">
        <v>92</v>
      </c>
    </row>
    <row r="14" spans="1:8" x14ac:dyDescent="0.3">
      <c r="B14" s="3" t="s">
        <v>28</v>
      </c>
      <c r="C14" s="14">
        <v>120</v>
      </c>
      <c r="D14" s="14">
        <v>60</v>
      </c>
      <c r="E14" s="14">
        <v>380</v>
      </c>
      <c r="F14" s="14" t="s">
        <v>29</v>
      </c>
      <c r="G14" s="3"/>
      <c r="H14" s="37"/>
    </row>
    <row r="15" spans="1:8" x14ac:dyDescent="0.3">
      <c r="B15" s="3" t="s">
        <v>30</v>
      </c>
      <c r="C15" s="14">
        <v>200</v>
      </c>
      <c r="D15" s="14">
        <v>80</v>
      </c>
      <c r="E15" s="14">
        <v>400</v>
      </c>
      <c r="F15" s="14" t="s">
        <v>29</v>
      </c>
      <c r="G15" s="3"/>
      <c r="H15" s="37"/>
    </row>
    <row r="16" spans="1:8" x14ac:dyDescent="0.3">
      <c r="B16" s="3" t="s">
        <v>31</v>
      </c>
      <c r="C16" s="14">
        <v>210</v>
      </c>
      <c r="D16" s="14">
        <v>90</v>
      </c>
      <c r="E16" s="14">
        <v>500</v>
      </c>
      <c r="F16" s="14" t="s">
        <v>29</v>
      </c>
      <c r="G16" s="3"/>
      <c r="H16" s="37"/>
    </row>
    <row r="17" spans="2:8" x14ac:dyDescent="0.3">
      <c r="B17" s="3" t="s">
        <v>35</v>
      </c>
      <c r="C17" s="39">
        <v>160</v>
      </c>
      <c r="D17" s="39">
        <v>45</v>
      </c>
      <c r="E17" s="39">
        <v>225</v>
      </c>
      <c r="F17" s="14" t="s">
        <v>34</v>
      </c>
      <c r="G17" s="3"/>
      <c r="H17" s="37"/>
    </row>
    <row r="18" spans="2:8" x14ac:dyDescent="0.3">
      <c r="B18" s="3" t="s">
        <v>38</v>
      </c>
      <c r="C18" s="14">
        <v>250</v>
      </c>
      <c r="D18" s="14">
        <v>50</v>
      </c>
      <c r="E18" s="14">
        <v>170</v>
      </c>
      <c r="F18" s="14" t="s">
        <v>39</v>
      </c>
      <c r="G18" s="3"/>
      <c r="H18" s="37"/>
    </row>
    <row r="19" spans="2:8" x14ac:dyDescent="0.3">
      <c r="B19" s="3" t="s">
        <v>40</v>
      </c>
      <c r="C19" s="14">
        <v>180</v>
      </c>
      <c r="D19" s="14">
        <v>90</v>
      </c>
      <c r="E19" s="14">
        <v>300</v>
      </c>
      <c r="F19" s="14" t="s">
        <v>39</v>
      </c>
      <c r="G19" s="3"/>
      <c r="H19" s="37"/>
    </row>
    <row r="20" spans="2:8" x14ac:dyDescent="0.3">
      <c r="B20" s="3" t="s">
        <v>41</v>
      </c>
      <c r="C20" s="14">
        <v>300</v>
      </c>
      <c r="D20" s="14">
        <v>110</v>
      </c>
      <c r="E20" s="14">
        <v>370</v>
      </c>
      <c r="F20" s="14" t="s">
        <v>39</v>
      </c>
      <c r="G20" s="3"/>
      <c r="H20" s="37"/>
    </row>
    <row r="21" spans="2:8" x14ac:dyDescent="0.3">
      <c r="B21" s="3" t="s">
        <v>42</v>
      </c>
      <c r="C21" s="14">
        <v>155</v>
      </c>
      <c r="D21" s="14">
        <v>50</v>
      </c>
      <c r="E21" s="14">
        <v>260</v>
      </c>
      <c r="F21" s="14" t="s">
        <v>39</v>
      </c>
      <c r="G21" s="3"/>
      <c r="H21" s="37"/>
    </row>
    <row r="22" spans="2:8" x14ac:dyDescent="0.3">
      <c r="B22" s="3" t="s">
        <v>43</v>
      </c>
      <c r="C22" s="14">
        <v>140</v>
      </c>
      <c r="D22" s="14">
        <v>60</v>
      </c>
      <c r="E22" s="14">
        <v>180</v>
      </c>
      <c r="F22" s="14" t="s">
        <v>39</v>
      </c>
      <c r="G22" s="3"/>
      <c r="H22" s="37"/>
    </row>
    <row r="23" spans="2:8" x14ac:dyDescent="0.3">
      <c r="B23" s="3" t="s">
        <v>44</v>
      </c>
      <c r="C23" s="14">
        <v>300</v>
      </c>
      <c r="D23" s="14">
        <v>10</v>
      </c>
      <c r="E23" s="14">
        <v>420</v>
      </c>
      <c r="F23" s="14" t="s">
        <v>39</v>
      </c>
      <c r="G23" s="3"/>
      <c r="H23" s="37"/>
    </row>
    <row r="24" spans="2:8" x14ac:dyDescent="0.3">
      <c r="B24" s="3" t="s">
        <v>68</v>
      </c>
      <c r="C24" s="14">
        <v>180</v>
      </c>
      <c r="D24" s="14">
        <v>40</v>
      </c>
      <c r="E24" s="14">
        <v>180</v>
      </c>
      <c r="F24" s="14" t="s">
        <v>66</v>
      </c>
      <c r="G24" s="3"/>
      <c r="H24" s="37"/>
    </row>
    <row r="25" spans="2:8" x14ac:dyDescent="0.3">
      <c r="B25" s="3" t="s">
        <v>55</v>
      </c>
      <c r="C25" s="14">
        <v>150</v>
      </c>
      <c r="D25" s="14">
        <v>50</v>
      </c>
      <c r="E25" s="14">
        <v>250</v>
      </c>
      <c r="F25" s="14" t="s">
        <v>56</v>
      </c>
      <c r="G25" s="3"/>
      <c r="H25" s="37"/>
    </row>
    <row r="26" spans="2:8" x14ac:dyDescent="0.3">
      <c r="B26" s="3" t="s">
        <v>57</v>
      </c>
      <c r="C26" s="14">
        <v>150</v>
      </c>
      <c r="D26" s="14">
        <v>30</v>
      </c>
      <c r="E26" s="14">
        <v>150</v>
      </c>
      <c r="F26" s="14" t="s">
        <v>56</v>
      </c>
      <c r="G26" s="3"/>
      <c r="H26" s="37"/>
    </row>
    <row r="27" spans="2:8" x14ac:dyDescent="0.3">
      <c r="B27" s="3" t="s">
        <v>69</v>
      </c>
      <c r="C27" s="14">
        <v>100</v>
      </c>
      <c r="D27" s="14">
        <v>50</v>
      </c>
      <c r="E27" s="14">
        <v>150</v>
      </c>
      <c r="F27" s="14" t="s">
        <v>66</v>
      </c>
      <c r="G27" s="3"/>
      <c r="H27" s="37" t="s">
        <v>260</v>
      </c>
    </row>
    <row r="28" spans="2:8" x14ac:dyDescent="0.3">
      <c r="B28" s="3" t="s">
        <v>53</v>
      </c>
      <c r="C28" s="14">
        <v>175</v>
      </c>
      <c r="D28" s="14">
        <v>40</v>
      </c>
      <c r="E28" s="14">
        <v>220</v>
      </c>
      <c r="F28" s="14" t="s">
        <v>50</v>
      </c>
      <c r="G28" s="3"/>
      <c r="H28" s="37"/>
    </row>
    <row r="29" spans="2:8" x14ac:dyDescent="0.3">
      <c r="B29" s="3" t="s">
        <v>54</v>
      </c>
      <c r="C29" s="14">
        <v>155</v>
      </c>
      <c r="D29" s="14">
        <v>25</v>
      </c>
      <c r="E29" s="14">
        <v>200</v>
      </c>
      <c r="F29" s="14" t="s">
        <v>50</v>
      </c>
      <c r="G29" s="3"/>
      <c r="H29" s="37"/>
    </row>
    <row r="30" spans="2:8" x14ac:dyDescent="0.3">
      <c r="B30" s="3" t="s">
        <v>32</v>
      </c>
      <c r="C30" s="14">
        <v>180</v>
      </c>
      <c r="D30" s="14">
        <v>50</v>
      </c>
      <c r="E30" s="14">
        <v>280</v>
      </c>
      <c r="F30" s="14" t="s">
        <v>29</v>
      </c>
      <c r="G30" s="3"/>
      <c r="H30" s="37"/>
    </row>
    <row r="31" spans="2:8" x14ac:dyDescent="0.3">
      <c r="B31" s="3" t="s">
        <v>78</v>
      </c>
      <c r="C31" s="39"/>
      <c r="D31" s="39"/>
      <c r="E31" s="39"/>
      <c r="F31" s="14" t="s">
        <v>63</v>
      </c>
      <c r="G31" s="3"/>
      <c r="H31" s="37"/>
    </row>
    <row r="32" spans="2:8" x14ac:dyDescent="0.3">
      <c r="B32" s="3" t="s">
        <v>79</v>
      </c>
      <c r="C32" s="39"/>
      <c r="D32" s="39"/>
      <c r="E32" s="39"/>
      <c r="F32" s="14" t="s">
        <v>262</v>
      </c>
      <c r="G32" s="3"/>
      <c r="H32" s="37"/>
    </row>
    <row r="33" spans="2:8" x14ac:dyDescent="0.3">
      <c r="B33" s="3" t="s">
        <v>62</v>
      </c>
      <c r="C33" s="14">
        <v>175</v>
      </c>
      <c r="D33" s="14">
        <v>60</v>
      </c>
      <c r="E33" s="14">
        <v>200</v>
      </c>
      <c r="F33" s="14" t="s">
        <v>63</v>
      </c>
      <c r="G33" s="3"/>
      <c r="H33" s="37"/>
    </row>
    <row r="34" spans="2:8" x14ac:dyDescent="0.3">
      <c r="B34" s="3" t="s">
        <v>14</v>
      </c>
      <c r="C34" s="14">
        <v>110</v>
      </c>
      <c r="D34" s="14">
        <v>45</v>
      </c>
      <c r="E34" s="14">
        <v>150</v>
      </c>
      <c r="F34" s="14" t="s">
        <v>34</v>
      </c>
      <c r="G34" s="3"/>
      <c r="H34" s="37"/>
    </row>
    <row r="35" spans="2:8" x14ac:dyDescent="0.3">
      <c r="B35" s="3" t="s">
        <v>36</v>
      </c>
      <c r="C35" s="14">
        <v>60</v>
      </c>
      <c r="D35" s="14">
        <v>30</v>
      </c>
      <c r="E35" s="14">
        <v>100</v>
      </c>
      <c r="F35" s="14" t="s">
        <v>34</v>
      </c>
      <c r="G35" s="3"/>
      <c r="H35" s="37"/>
    </row>
    <row r="36" spans="2:8" x14ac:dyDescent="0.3">
      <c r="B36" s="3" t="s">
        <v>59</v>
      </c>
      <c r="C36" s="14">
        <v>50</v>
      </c>
      <c r="D36" s="14">
        <v>20</v>
      </c>
      <c r="E36" s="14">
        <v>60</v>
      </c>
      <c r="F36" s="14" t="s">
        <v>263</v>
      </c>
      <c r="G36" s="3"/>
      <c r="H36" s="37"/>
    </row>
    <row r="37" spans="2:8" x14ac:dyDescent="0.3">
      <c r="B37" s="3" t="s">
        <v>60</v>
      </c>
      <c r="C37" s="14">
        <v>150</v>
      </c>
      <c r="D37" s="14">
        <v>80</v>
      </c>
      <c r="E37" s="14">
        <v>260</v>
      </c>
      <c r="F37" s="14" t="s">
        <v>264</v>
      </c>
      <c r="G37" s="3"/>
      <c r="H37" s="37"/>
    </row>
    <row r="38" spans="2:8" x14ac:dyDescent="0.3">
      <c r="B38" s="3" t="s">
        <v>58</v>
      </c>
      <c r="C38" s="14">
        <v>150</v>
      </c>
      <c r="D38" s="14">
        <v>50</v>
      </c>
      <c r="E38" s="14">
        <v>250</v>
      </c>
      <c r="F38" s="14" t="s">
        <v>56</v>
      </c>
      <c r="G38" s="3"/>
      <c r="H38" s="37"/>
    </row>
    <row r="39" spans="2:8" x14ac:dyDescent="0.3">
      <c r="B39" s="3" t="s">
        <v>45</v>
      </c>
      <c r="C39" s="14">
        <v>150</v>
      </c>
      <c r="D39" s="14">
        <v>50</v>
      </c>
      <c r="E39" s="14">
        <v>250</v>
      </c>
      <c r="F39" s="14" t="s">
        <v>39</v>
      </c>
      <c r="G39" s="3"/>
      <c r="H39" s="37"/>
    </row>
    <row r="40" spans="2:8" x14ac:dyDescent="0.3">
      <c r="B40" s="3" t="s">
        <v>70</v>
      </c>
      <c r="C40" s="14">
        <v>130</v>
      </c>
      <c r="D40" s="14">
        <v>60</v>
      </c>
      <c r="E40" s="14">
        <v>160</v>
      </c>
      <c r="F40" s="14" t="s">
        <v>66</v>
      </c>
      <c r="G40" s="3"/>
      <c r="H40" s="37"/>
    </row>
    <row r="41" spans="2:8" x14ac:dyDescent="0.3">
      <c r="B41" s="3" t="s">
        <v>72</v>
      </c>
      <c r="C41" s="14">
        <v>150</v>
      </c>
      <c r="D41" s="15" t="s">
        <v>93</v>
      </c>
      <c r="E41" s="15" t="s">
        <v>94</v>
      </c>
      <c r="F41" s="14" t="s">
        <v>73</v>
      </c>
      <c r="G41" s="3"/>
      <c r="H41" s="38" t="s">
        <v>95</v>
      </c>
    </row>
    <row r="42" spans="2:8" x14ac:dyDescent="0.3">
      <c r="B42" s="3" t="s">
        <v>33</v>
      </c>
      <c r="C42" s="14">
        <v>100</v>
      </c>
      <c r="D42" s="14">
        <v>40</v>
      </c>
      <c r="E42" s="14">
        <v>160</v>
      </c>
      <c r="F42" s="14" t="s">
        <v>29</v>
      </c>
      <c r="G42" s="3"/>
      <c r="H42" s="37"/>
    </row>
    <row r="43" spans="2:8" x14ac:dyDescent="0.3">
      <c r="B43" s="3" t="s">
        <v>80</v>
      </c>
      <c r="C43" s="39"/>
      <c r="D43" s="39"/>
      <c r="E43" s="39"/>
      <c r="F43" s="14" t="s">
        <v>34</v>
      </c>
      <c r="G43" s="3"/>
      <c r="H43" s="37"/>
    </row>
    <row r="44" spans="2:8" x14ac:dyDescent="0.3">
      <c r="B44" s="3" t="s">
        <v>71</v>
      </c>
      <c r="C44" s="14">
        <v>220</v>
      </c>
      <c r="D44" s="14">
        <v>70</v>
      </c>
      <c r="E44" s="14">
        <v>280</v>
      </c>
      <c r="F44" s="14" t="s">
        <v>66</v>
      </c>
      <c r="G44" s="3"/>
      <c r="H44" s="37"/>
    </row>
    <row r="45" spans="2:8" x14ac:dyDescent="0.3">
      <c r="B45" s="3" t="s">
        <v>64</v>
      </c>
      <c r="C45" s="14">
        <v>270</v>
      </c>
      <c r="D45" s="14">
        <v>50</v>
      </c>
      <c r="E45" s="14">
        <v>210</v>
      </c>
      <c r="F45" s="14" t="s">
        <v>63</v>
      </c>
      <c r="G45" s="3"/>
      <c r="H45" s="37"/>
    </row>
    <row r="46" spans="2:8" x14ac:dyDescent="0.3">
      <c r="B46" s="3" t="s">
        <v>89</v>
      </c>
      <c r="C46" s="14">
        <v>250</v>
      </c>
      <c r="D46" s="14">
        <v>70</v>
      </c>
      <c r="E46" s="14">
        <v>330</v>
      </c>
      <c r="F46" s="14" t="s">
        <v>75</v>
      </c>
      <c r="G46" s="3"/>
      <c r="H46" s="37" t="s">
        <v>260</v>
      </c>
    </row>
    <row r="47" spans="2:8" x14ac:dyDescent="0.3">
      <c r="B47" s="3" t="s">
        <v>88</v>
      </c>
      <c r="C47" s="14">
        <v>125</v>
      </c>
      <c r="D47" s="14">
        <v>30</v>
      </c>
      <c r="E47" s="14">
        <v>255</v>
      </c>
      <c r="F47" s="14" t="s">
        <v>75</v>
      </c>
      <c r="G47" s="3"/>
      <c r="H47" s="37" t="s">
        <v>260</v>
      </c>
    </row>
    <row r="48" spans="2:8" x14ac:dyDescent="0.3">
      <c r="B48" s="3" t="s">
        <v>81</v>
      </c>
      <c r="C48" s="15">
        <v>60</v>
      </c>
      <c r="D48" s="39"/>
      <c r="E48" s="39"/>
      <c r="F48" s="14" t="s">
        <v>261</v>
      </c>
      <c r="G48" s="3"/>
      <c r="H48" s="38" t="s">
        <v>84</v>
      </c>
    </row>
    <row r="49" spans="2:8" x14ac:dyDescent="0.3">
      <c r="B49" s="3" t="s">
        <v>46</v>
      </c>
      <c r="C49" s="14">
        <v>120</v>
      </c>
      <c r="D49" s="14">
        <v>50</v>
      </c>
      <c r="E49" s="14">
        <v>220</v>
      </c>
      <c r="F49" s="14" t="s">
        <v>39</v>
      </c>
      <c r="G49" s="3"/>
      <c r="H49" s="37"/>
    </row>
    <row r="50" spans="2:8" x14ac:dyDescent="0.3">
      <c r="B50" s="3" t="s">
        <v>47</v>
      </c>
      <c r="C50" s="14">
        <v>50</v>
      </c>
      <c r="D50" s="14">
        <v>20</v>
      </c>
      <c r="E50" s="14">
        <v>80</v>
      </c>
      <c r="F50" s="14" t="s">
        <v>39</v>
      </c>
      <c r="G50" s="3"/>
      <c r="H50" s="37"/>
    </row>
    <row r="51" spans="2:8" x14ac:dyDescent="0.3">
      <c r="B51" s="3" t="s">
        <v>61</v>
      </c>
      <c r="C51" s="14">
        <v>140</v>
      </c>
      <c r="D51" s="14">
        <v>50</v>
      </c>
      <c r="E51" s="14">
        <v>220</v>
      </c>
      <c r="F51" s="14" t="s">
        <v>73</v>
      </c>
      <c r="G51" s="3"/>
      <c r="H51" s="37"/>
    </row>
    <row r="52" spans="2:8" x14ac:dyDescent="0.3">
      <c r="B52" s="3" t="s">
        <v>48</v>
      </c>
      <c r="C52" s="14">
        <v>180</v>
      </c>
      <c r="D52" s="14">
        <v>35</v>
      </c>
      <c r="E52" s="14">
        <v>165</v>
      </c>
      <c r="F52" s="14" t="s">
        <v>39</v>
      </c>
      <c r="G52" s="3"/>
      <c r="H52" s="37"/>
    </row>
    <row r="53" spans="2:8" x14ac:dyDescent="0.3">
      <c r="B53" s="3" t="s">
        <v>37</v>
      </c>
      <c r="C53" s="14">
        <v>130</v>
      </c>
      <c r="D53" s="14">
        <v>4</v>
      </c>
      <c r="E53" s="14">
        <v>150</v>
      </c>
      <c r="F53" s="14" t="s">
        <v>34</v>
      </c>
      <c r="G53" s="3"/>
      <c r="H53" s="37"/>
    </row>
    <row r="54" spans="2:8" x14ac:dyDescent="0.3">
      <c r="B54" s="3" t="s">
        <v>26</v>
      </c>
      <c r="C54" s="39">
        <v>120</v>
      </c>
      <c r="D54" s="15" t="s">
        <v>96</v>
      </c>
      <c r="E54" s="15" t="s">
        <v>83</v>
      </c>
      <c r="F54" s="14" t="s">
        <v>27</v>
      </c>
      <c r="G54" s="3"/>
      <c r="H54" s="38" t="s">
        <v>85</v>
      </c>
    </row>
    <row r="55" spans="2:8" x14ac:dyDescent="0.3">
      <c r="B55" s="3" t="s">
        <v>76</v>
      </c>
      <c r="C55" s="14">
        <v>130</v>
      </c>
      <c r="D55" s="14">
        <v>50</v>
      </c>
      <c r="E55" s="14">
        <v>260</v>
      </c>
      <c r="F55" s="14" t="s">
        <v>75</v>
      </c>
      <c r="G55" s="3"/>
      <c r="H55" s="37"/>
    </row>
  </sheetData>
  <sortState ref="B5:K56">
    <sortCondition ref="B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3786-D542-47F4-84E8-B6E3C0AA7A1D}">
  <dimension ref="A1:E11"/>
  <sheetViews>
    <sheetView workbookViewId="0">
      <selection activeCell="C19" sqref="C19"/>
    </sheetView>
  </sheetViews>
  <sheetFormatPr baseColWidth="10" defaultRowHeight="14.4" x14ac:dyDescent="0.3"/>
  <cols>
    <col min="3" max="3" width="15.6640625" customWidth="1"/>
  </cols>
  <sheetData>
    <row r="1" spans="1:5" x14ac:dyDescent="0.3">
      <c r="A1" t="s">
        <v>126</v>
      </c>
    </row>
    <row r="3" spans="1:5" x14ac:dyDescent="0.3">
      <c r="B3" t="s">
        <v>127</v>
      </c>
    </row>
    <row r="4" spans="1:5" x14ac:dyDescent="0.3">
      <c r="B4" t="s">
        <v>140</v>
      </c>
    </row>
    <row r="7" spans="1:5" x14ac:dyDescent="0.3">
      <c r="C7" s="8" t="s">
        <v>128</v>
      </c>
      <c r="D7" s="8" t="s">
        <v>2</v>
      </c>
      <c r="E7" s="8" t="s">
        <v>142</v>
      </c>
    </row>
    <row r="8" spans="1:5" x14ac:dyDescent="0.3">
      <c r="C8" s="3" t="s">
        <v>129</v>
      </c>
      <c r="D8" s="3">
        <v>20</v>
      </c>
      <c r="E8" s="13" t="s">
        <v>141</v>
      </c>
    </row>
    <row r="9" spans="1:5" x14ac:dyDescent="0.3">
      <c r="C9" s="3" t="s">
        <v>130</v>
      </c>
      <c r="D9" s="3">
        <v>30</v>
      </c>
      <c r="E9" s="13" t="s">
        <v>141</v>
      </c>
    </row>
    <row r="10" spans="1:5" x14ac:dyDescent="0.3">
      <c r="C10" s="3" t="s">
        <v>132</v>
      </c>
      <c r="D10" s="3">
        <v>40</v>
      </c>
      <c r="E10" s="13" t="s">
        <v>141</v>
      </c>
    </row>
    <row r="11" spans="1:5" x14ac:dyDescent="0.3">
      <c r="C11" s="3" t="s">
        <v>131</v>
      </c>
      <c r="D11" s="3">
        <v>30</v>
      </c>
      <c r="E11" s="13" t="s">
        <v>141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2C4D-F84A-468F-91EC-D0D0963C6EBA}">
  <dimension ref="B2:B3"/>
  <sheetViews>
    <sheetView workbookViewId="0">
      <selection activeCell="B4" sqref="B4"/>
    </sheetView>
  </sheetViews>
  <sheetFormatPr baseColWidth="10" defaultRowHeight="14.4" x14ac:dyDescent="0.3"/>
  <sheetData>
    <row r="2" spans="2:2" x14ac:dyDescent="0.3">
      <c r="B2" t="s">
        <v>143</v>
      </c>
    </row>
    <row r="3" spans="2:2" x14ac:dyDescent="0.3">
      <c r="B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4D90-DE9B-4E86-90CA-B7ECA8236834}">
  <dimension ref="A1:D9"/>
  <sheetViews>
    <sheetView workbookViewId="0">
      <selection activeCell="C13" sqref="C13"/>
    </sheetView>
  </sheetViews>
  <sheetFormatPr baseColWidth="10" defaultRowHeight="14.4" x14ac:dyDescent="0.3"/>
  <cols>
    <col min="3" max="3" width="23.77734375" customWidth="1"/>
  </cols>
  <sheetData>
    <row r="1" spans="1:4" x14ac:dyDescent="0.3">
      <c r="A1" t="s">
        <v>145</v>
      </c>
    </row>
    <row r="3" spans="1:4" x14ac:dyDescent="0.3">
      <c r="C3" t="s">
        <v>146</v>
      </c>
    </row>
    <row r="5" spans="1:4" x14ac:dyDescent="0.3">
      <c r="C5" s="3"/>
      <c r="D5" s="14" t="s">
        <v>150</v>
      </c>
    </row>
    <row r="6" spans="1:4" x14ac:dyDescent="0.3">
      <c r="C6" s="3" t="s">
        <v>147</v>
      </c>
      <c r="D6" s="15">
        <v>0</v>
      </c>
    </row>
    <row r="7" spans="1:4" x14ac:dyDescent="0.3">
      <c r="C7" s="3" t="s">
        <v>148</v>
      </c>
      <c r="D7" s="14">
        <v>0</v>
      </c>
    </row>
    <row r="8" spans="1:4" x14ac:dyDescent="0.3">
      <c r="C8" s="3" t="s">
        <v>149</v>
      </c>
      <c r="D8" s="15">
        <v>10</v>
      </c>
    </row>
    <row r="9" spans="1:4" x14ac:dyDescent="0.3">
      <c r="C9" s="3" t="s">
        <v>63</v>
      </c>
      <c r="D9" s="14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6C69-84AB-4263-BF96-3282DB660490}">
  <dimension ref="A1:R14"/>
  <sheetViews>
    <sheetView workbookViewId="0">
      <selection activeCell="A2" sqref="A2"/>
    </sheetView>
  </sheetViews>
  <sheetFormatPr baseColWidth="10" defaultRowHeight="14.4" x14ac:dyDescent="0.3"/>
  <cols>
    <col min="2" max="2" width="23.77734375" customWidth="1"/>
    <col min="6" max="6" width="25.109375" customWidth="1"/>
    <col min="7" max="18" width="4.77734375" customWidth="1"/>
  </cols>
  <sheetData>
    <row r="1" spans="1:18" x14ac:dyDescent="0.3">
      <c r="A1" t="s">
        <v>258</v>
      </c>
    </row>
    <row r="4" spans="1:18" x14ac:dyDescent="0.3">
      <c r="B4" s="12" t="s">
        <v>142</v>
      </c>
    </row>
    <row r="5" spans="1:18" ht="16.2" x14ac:dyDescent="0.3">
      <c r="B5" s="3" t="s">
        <v>256</v>
      </c>
      <c r="C5" s="3">
        <v>10000</v>
      </c>
      <c r="F5" s="16" t="s">
        <v>82</v>
      </c>
      <c r="G5" s="36" t="s">
        <v>155</v>
      </c>
      <c r="H5" s="36" t="s">
        <v>156</v>
      </c>
      <c r="I5" s="36" t="s">
        <v>157</v>
      </c>
      <c r="J5" s="36" t="s">
        <v>11</v>
      </c>
      <c r="K5" s="36" t="s">
        <v>157</v>
      </c>
      <c r="L5" s="36" t="s">
        <v>155</v>
      </c>
      <c r="M5" s="36" t="s">
        <v>155</v>
      </c>
      <c r="N5" s="36" t="s">
        <v>11</v>
      </c>
      <c r="O5" s="36" t="s">
        <v>110</v>
      </c>
      <c r="P5" s="36" t="s">
        <v>158</v>
      </c>
      <c r="Q5" s="36" t="s">
        <v>22</v>
      </c>
      <c r="R5" s="36" t="s">
        <v>3</v>
      </c>
    </row>
    <row r="6" spans="1:18" ht="19.8" customHeight="1" x14ac:dyDescent="0.3">
      <c r="B6" s="3" t="s">
        <v>257</v>
      </c>
      <c r="C6" s="3">
        <v>1400</v>
      </c>
      <c r="F6" s="16" t="s">
        <v>159</v>
      </c>
      <c r="G6" s="35">
        <v>5</v>
      </c>
      <c r="H6" s="35">
        <v>4</v>
      </c>
      <c r="I6" s="35" t="s">
        <v>160</v>
      </c>
      <c r="J6" s="35">
        <v>6</v>
      </c>
      <c r="K6" s="35" t="s">
        <v>161</v>
      </c>
      <c r="L6" s="35">
        <v>11</v>
      </c>
      <c r="M6" s="35">
        <v>14</v>
      </c>
      <c r="N6" s="35">
        <v>14</v>
      </c>
      <c r="O6" s="35">
        <v>11</v>
      </c>
      <c r="P6" s="35">
        <v>9</v>
      </c>
      <c r="Q6" s="35" t="s">
        <v>162</v>
      </c>
      <c r="R6" s="35" t="s">
        <v>160</v>
      </c>
    </row>
    <row r="7" spans="1:18" ht="19.8" customHeight="1" x14ac:dyDescent="0.3">
      <c r="B7" s="3" t="s">
        <v>255</v>
      </c>
      <c r="C7" s="3">
        <v>0.25</v>
      </c>
      <c r="F7" s="16" t="s">
        <v>164</v>
      </c>
      <c r="G7" s="35">
        <v>31</v>
      </c>
      <c r="H7" s="35">
        <v>28</v>
      </c>
      <c r="I7" s="35">
        <v>31</v>
      </c>
      <c r="J7" s="35">
        <v>30</v>
      </c>
      <c r="K7" s="35">
        <v>31</v>
      </c>
      <c r="L7" s="35">
        <v>30</v>
      </c>
      <c r="M7" s="35">
        <v>31</v>
      </c>
      <c r="N7" s="35">
        <v>31</v>
      </c>
      <c r="O7" s="35">
        <v>30</v>
      </c>
      <c r="P7" s="35">
        <v>31</v>
      </c>
      <c r="Q7" s="35">
        <v>30</v>
      </c>
      <c r="R7" s="35">
        <v>31</v>
      </c>
    </row>
    <row r="8" spans="1:18" x14ac:dyDescent="0.3">
      <c r="B8" s="3" t="s">
        <v>152</v>
      </c>
      <c r="C8" s="3">
        <v>3</v>
      </c>
    </row>
    <row r="9" spans="1:18" x14ac:dyDescent="0.3">
      <c r="B9" s="3" t="s">
        <v>97</v>
      </c>
      <c r="C9" s="3">
        <v>5</v>
      </c>
    </row>
    <row r="10" spans="1:18" x14ac:dyDescent="0.3">
      <c r="B10" s="3" t="s">
        <v>151</v>
      </c>
      <c r="C10" s="3">
        <v>0.02</v>
      </c>
      <c r="F10" t="s">
        <v>163</v>
      </c>
      <c r="G10">
        <f>0.5*5.5+1*6+0.5*8.5</f>
        <v>13</v>
      </c>
    </row>
    <row r="12" spans="1:18" x14ac:dyDescent="0.3">
      <c r="B12" s="12" t="s">
        <v>4</v>
      </c>
    </row>
    <row r="13" spans="1:18" x14ac:dyDescent="0.3">
      <c r="B13" s="3" t="s">
        <v>153</v>
      </c>
      <c r="C13" s="3">
        <f>C5*C6*C7*(C8/100)*(C9/100)*C10</f>
        <v>105</v>
      </c>
    </row>
    <row r="14" spans="1:18" x14ac:dyDescent="0.3">
      <c r="B14" s="3" t="s">
        <v>154</v>
      </c>
      <c r="C14" s="3">
        <f>C13*(G10/100)</f>
        <v>13.65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4C60-E3E6-4C27-B956-7E5E2DC3C197}">
  <dimension ref="A1:C7"/>
  <sheetViews>
    <sheetView workbookViewId="0">
      <selection activeCell="D13" sqref="D13"/>
    </sheetView>
  </sheetViews>
  <sheetFormatPr baseColWidth="10" defaultRowHeight="14.4" x14ac:dyDescent="0.3"/>
  <cols>
    <col min="2" max="2" width="18.88671875" customWidth="1"/>
  </cols>
  <sheetData>
    <row r="1" spans="1:3" x14ac:dyDescent="0.3">
      <c r="A1" t="s">
        <v>165</v>
      </c>
    </row>
    <row r="4" spans="1:3" x14ac:dyDescent="0.3">
      <c r="C4" s="11" t="s">
        <v>133</v>
      </c>
    </row>
    <row r="5" spans="1:3" x14ac:dyDescent="0.3">
      <c r="B5" s="3" t="s">
        <v>166</v>
      </c>
      <c r="C5" s="14">
        <v>0</v>
      </c>
    </row>
    <row r="6" spans="1:3" x14ac:dyDescent="0.3">
      <c r="B6" s="3" t="s">
        <v>62</v>
      </c>
      <c r="C6" s="14">
        <v>40</v>
      </c>
    </row>
    <row r="7" spans="1:3" x14ac:dyDescent="0.3">
      <c r="B7" s="3" t="s">
        <v>64</v>
      </c>
      <c r="C7" s="14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B60A-B54C-478D-9745-ED5D975037E9}">
  <dimension ref="A1:C6"/>
  <sheetViews>
    <sheetView workbookViewId="0">
      <selection activeCell="D18" sqref="D18"/>
    </sheetView>
  </sheetViews>
  <sheetFormatPr baseColWidth="10" defaultRowHeight="14.4" x14ac:dyDescent="0.3"/>
  <sheetData>
    <row r="1" spans="1:3" x14ac:dyDescent="0.3">
      <c r="A1" t="s">
        <v>167</v>
      </c>
    </row>
    <row r="3" spans="1:3" x14ac:dyDescent="0.3">
      <c r="C3" s="11" t="s">
        <v>133</v>
      </c>
    </row>
    <row r="4" spans="1:3" x14ac:dyDescent="0.3">
      <c r="B4" s="3" t="s">
        <v>168</v>
      </c>
      <c r="C4" s="3">
        <v>12.5</v>
      </c>
    </row>
    <row r="6" spans="1:3" x14ac:dyDescent="0.3">
      <c r="B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1247-8095-4EDB-AFF8-5959AE0B6C14}">
  <dimension ref="A1:C9"/>
  <sheetViews>
    <sheetView workbookViewId="0">
      <selection activeCell="C13" sqref="C13"/>
    </sheetView>
  </sheetViews>
  <sheetFormatPr baseColWidth="10" defaultRowHeight="14.4" x14ac:dyDescent="0.3"/>
  <sheetData>
    <row r="1" spans="1:3" x14ac:dyDescent="0.3">
      <c r="A1" t="s">
        <v>171</v>
      </c>
    </row>
    <row r="3" spans="1:3" x14ac:dyDescent="0.3">
      <c r="B3" t="s">
        <v>174</v>
      </c>
    </row>
    <row r="4" spans="1:3" x14ac:dyDescent="0.3">
      <c r="B4" t="s">
        <v>172</v>
      </c>
      <c r="C4" t="s">
        <v>173</v>
      </c>
    </row>
    <row r="5" spans="1:3" x14ac:dyDescent="0.3">
      <c r="C5" t="s">
        <v>175</v>
      </c>
    </row>
    <row r="7" spans="1:3" x14ac:dyDescent="0.3">
      <c r="B7" s="3" t="s">
        <v>176</v>
      </c>
      <c r="C7" s="14">
        <v>80</v>
      </c>
    </row>
    <row r="8" spans="1:3" x14ac:dyDescent="0.3">
      <c r="B8" s="3" t="s">
        <v>177</v>
      </c>
      <c r="C8" s="14">
        <v>25</v>
      </c>
    </row>
    <row r="9" spans="1:3" x14ac:dyDescent="0.3">
      <c r="B9" s="3" t="s">
        <v>8</v>
      </c>
      <c r="C9" s="14">
        <f>(C7/100)*(C8/4.427)</f>
        <v>4.5177320984865608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Bilan</vt:lpstr>
      <vt:lpstr>Pf</vt:lpstr>
      <vt:lpstr>Rf</vt:lpstr>
      <vt:lpstr>Ri</vt:lpstr>
      <vt:lpstr>Mr</vt:lpstr>
      <vt:lpstr>Mh</vt:lpstr>
      <vt:lpstr>Fs</vt:lpstr>
      <vt:lpstr>A</vt:lpstr>
      <vt:lpstr>Nirr</vt:lpstr>
      <vt:lpstr>Fns Gs</vt:lpstr>
      <vt:lpstr>L</vt:lpstr>
      <vt:lpstr>X</vt:lpstr>
      <vt:lpstr>Xpro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CHAMPELY STEPHANE</dc:creator>
  <cp:lastModifiedBy>CHAMPELY STEPHANE</cp:lastModifiedBy>
  <dcterms:created xsi:type="dcterms:W3CDTF">2024-04-20T06:24:37Z</dcterms:created>
  <dcterms:modified xsi:type="dcterms:W3CDTF">2025-01-15T15:53:18Z</dcterms:modified>
</cp:coreProperties>
</file>